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46" windowWidth="13950" windowHeight="7125" activeTab="0"/>
  </bookViews>
  <sheets>
    <sheet name="Twist Calculation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<sst xmlns="http://schemas.openxmlformats.org/spreadsheetml/2006/main" count="56" uniqueCount="50">
  <si>
    <t xml:space="preserve">                    Fill In this Stuff</t>
  </si>
  <si>
    <t xml:space="preserve">                               This Stuff Will Be Calculated</t>
  </si>
  <si>
    <t>Wingspan</t>
  </si>
  <si>
    <t>inches</t>
  </si>
  <si>
    <t>Wing Loading</t>
  </si>
  <si>
    <t>ounces/ft^2</t>
  </si>
  <si>
    <t>Root Chord</t>
  </si>
  <si>
    <t>Lift Coefficient</t>
  </si>
  <si>
    <t>CALCULATED FROM LOADING AND SPEED</t>
  </si>
  <si>
    <t>Tip Chord</t>
  </si>
  <si>
    <t xml:space="preserve">Wing Area </t>
  </si>
  <si>
    <t>in^2</t>
  </si>
  <si>
    <t>Angle of Sweep</t>
  </si>
  <si>
    <t xml:space="preserve">degrees </t>
  </si>
  <si>
    <t>ft^2</t>
  </si>
  <si>
    <t>Root Airfoil Zero Lift Angle</t>
  </si>
  <si>
    <t>Mean Chord</t>
  </si>
  <si>
    <t>Tip Airfoil Zero Lift Angle</t>
  </si>
  <si>
    <t>Aspect Ratio</t>
  </si>
  <si>
    <t>AirfoilMoment coefficient- root</t>
  </si>
  <si>
    <t>Taper Ratio</t>
  </si>
  <si>
    <t>AirfoilMoment coefficient- tip</t>
  </si>
  <si>
    <t>Aerodynamic Center</t>
  </si>
  <si>
    <t>INCHES BEHIND LEADING EDGE AT ROOT</t>
  </si>
  <si>
    <t>Stability Factor (static margin)</t>
  </si>
  <si>
    <t>VARIABLE</t>
  </si>
  <si>
    <t>Alpha aero</t>
  </si>
  <si>
    <t>Speed (average)</t>
  </si>
  <si>
    <t>miles/hr</t>
  </si>
  <si>
    <t>Weight</t>
  </si>
  <si>
    <t>ounces</t>
  </si>
  <si>
    <t>Alpha geo</t>
  </si>
  <si>
    <t>DEGREES TWIST REQUIRED</t>
  </si>
  <si>
    <t>CG</t>
  </si>
  <si>
    <t>Prepared by Joa Harrison (jharrison@precast.com)</t>
  </si>
  <si>
    <t>Twist calculations from Dr. Walter Panknin</t>
  </si>
  <si>
    <t>K1</t>
  </si>
  <si>
    <t>K2</t>
  </si>
  <si>
    <t>D1</t>
  </si>
  <si>
    <t>LW1</t>
  </si>
  <si>
    <t>LA1</t>
  </si>
  <si>
    <t>D</t>
  </si>
  <si>
    <t>LW</t>
  </si>
  <si>
    <t>Coefficient of Lift</t>
  </si>
  <si>
    <t>LA</t>
  </si>
  <si>
    <t>Twist formulas the work of Dr. Walter Panknin</t>
  </si>
  <si>
    <t>Sweep is measured at 1/4 chord line</t>
  </si>
  <si>
    <t>This calculation is for a HLG, 34" Wing (delta-ish) designed using a modified pibros foil -- ELEVONS INCLUDED</t>
  </si>
  <si>
    <t>Elevon is 1"x 16"</t>
  </si>
  <si>
    <t>(el reflex)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</si>
</sst>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0" fillId="2" borderId="3" xfId="0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6</xdr:col>
      <xdr:colOff>209550</xdr:colOff>
      <xdr:row>1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24050" y="38100"/>
          <a:ext cx="32289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Twist Calculations for Flying Wings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6.00390625" style="5" customWidth="1"/>
    <col min="2" max="2" width="9.140625" style="5" customWidth="1"/>
    <col min="3" max="3" width="10.28125" style="5" customWidth="1"/>
    <col min="4" max="4" width="2.57421875" style="5" customWidth="1"/>
    <col min="5" max="5" width="17.7109375" style="5" customWidth="1"/>
    <col min="6" max="6" width="8.421875" style="5" customWidth="1"/>
    <col min="7" max="16384" width="9.140625" style="5" customWidth="1"/>
  </cols>
  <sheetData>
    <row r="1" spans="1:4" ht="12.75">
      <c r="A1"/>
      <c r="D1" s="14"/>
    </row>
    <row r="2" ht="13.5" thickBot="1"/>
    <row r="3" spans="1:9" ht="13.5" thickBot="1">
      <c r="A3" s="3" t="s">
        <v>0</v>
      </c>
      <c r="B3" s="12"/>
      <c r="C3" s="4"/>
      <c r="E3" s="3" t="s">
        <v>1</v>
      </c>
      <c r="F3" s="12"/>
      <c r="G3" s="12"/>
      <c r="H3" s="12"/>
      <c r="I3" s="4"/>
    </row>
    <row r="4" spans="1:7" ht="12.75">
      <c r="A4" s="5" t="s">
        <v>2</v>
      </c>
      <c r="B4" s="1">
        <v>34</v>
      </c>
      <c r="C4" s="5" t="s">
        <v>3</v>
      </c>
      <c r="E4" s="15" t="s">
        <v>4</v>
      </c>
      <c r="F4" s="5">
        <f>B14/F7</f>
        <v>7.325914149443562</v>
      </c>
      <c r="G4" s="5" t="s">
        <v>5</v>
      </c>
    </row>
    <row r="5" spans="1:7" ht="12.75">
      <c r="A5" s="5" t="s">
        <v>6</v>
      </c>
      <c r="B5" s="1">
        <v>12.5</v>
      </c>
      <c r="C5" s="5" t="s">
        <v>3</v>
      </c>
      <c r="E5" s="15" t="s">
        <v>7</v>
      </c>
      <c r="F5" s="6">
        <f>F25</f>
        <v>0.28650841654064696</v>
      </c>
      <c r="G5" s="13" t="s">
        <v>8</v>
      </c>
    </row>
    <row r="6" spans="1:7" ht="12.75">
      <c r="A6" s="5" t="s">
        <v>9</v>
      </c>
      <c r="B6" s="1">
        <v>6</v>
      </c>
      <c r="C6" s="5" t="s">
        <v>3</v>
      </c>
      <c r="E6" s="15" t="s">
        <v>10</v>
      </c>
      <c r="F6" s="7">
        <f>F8*B4</f>
        <v>314.5</v>
      </c>
      <c r="G6" s="5" t="s">
        <v>11</v>
      </c>
    </row>
    <row r="7" spans="1:7" ht="12.75">
      <c r="A7" s="5" t="s">
        <v>12</v>
      </c>
      <c r="B7" s="1">
        <v>19.9</v>
      </c>
      <c r="C7" s="5" t="s">
        <v>13</v>
      </c>
      <c r="E7" s="15" t="s">
        <v>10</v>
      </c>
      <c r="F7" s="7">
        <f>F6/144</f>
        <v>2.1840277777777777</v>
      </c>
      <c r="G7" s="5" t="s">
        <v>14</v>
      </c>
    </row>
    <row r="8" spans="1:11" ht="12.75">
      <c r="A8" s="5" t="s">
        <v>15</v>
      </c>
      <c r="B8" s="1">
        <v>0.062</v>
      </c>
      <c r="E8" s="15" t="s">
        <v>16</v>
      </c>
      <c r="F8" s="7">
        <f>(B5+B6)/2</f>
        <v>9.25</v>
      </c>
      <c r="G8" s="5" t="s">
        <v>3</v>
      </c>
      <c r="K8" s="1"/>
    </row>
    <row r="9" spans="1:11" ht="12.75">
      <c r="A9" s="5" t="s">
        <v>17</v>
      </c>
      <c r="B9" s="1">
        <v>0.062</v>
      </c>
      <c r="E9" s="15" t="s">
        <v>18</v>
      </c>
      <c r="F9" s="7">
        <f>B4/F8</f>
        <v>3.675675675675676</v>
      </c>
      <c r="K9" s="1"/>
    </row>
    <row r="10" spans="1:11" ht="12.75">
      <c r="A10" s="5" t="s">
        <v>19</v>
      </c>
      <c r="B10" s="1">
        <v>0.001</v>
      </c>
      <c r="C10" s="5" t="s">
        <v>49</v>
      </c>
      <c r="E10" s="15" t="s">
        <v>20</v>
      </c>
      <c r="F10" s="7">
        <f>B6/B5</f>
        <v>0.48</v>
      </c>
      <c r="K10" s="1"/>
    </row>
    <row r="11" spans="1:11" ht="12.75">
      <c r="A11" s="5" t="s">
        <v>21</v>
      </c>
      <c r="B11" s="1">
        <v>0.007</v>
      </c>
      <c r="C11" s="5" t="s">
        <v>49</v>
      </c>
      <c r="E11" s="15" t="s">
        <v>22</v>
      </c>
      <c r="F11" s="7">
        <f>(B24^2+(B24*B25)+B25^2)/(6*(B24+B25))+(((2*B25)+B24)*B20)/(3*(B24+B25))</f>
        <v>5.841592750018702</v>
      </c>
      <c r="G11" s="13" t="s">
        <v>23</v>
      </c>
      <c r="K11" s="1"/>
    </row>
    <row r="12" spans="1:6" ht="12.75">
      <c r="A12" s="10" t="s">
        <v>24</v>
      </c>
      <c r="B12" s="11">
        <v>0.039</v>
      </c>
      <c r="C12" s="9" t="s">
        <v>25</v>
      </c>
      <c r="D12" s="9"/>
      <c r="E12" s="15" t="s">
        <v>26</v>
      </c>
      <c r="F12" s="7">
        <f>((B18*B10+B19*B11)-F5*B12)/(0.000014*(F9^1.43)*B7)</f>
        <v>-4.37912818386186</v>
      </c>
    </row>
    <row r="13" spans="1:6" ht="12.75">
      <c r="A13" s="5" t="s">
        <v>27</v>
      </c>
      <c r="B13" s="1">
        <v>25</v>
      </c>
      <c r="C13" s="5" t="s">
        <v>28</v>
      </c>
      <c r="E13" s="15"/>
      <c r="F13" s="7"/>
    </row>
    <row r="14" spans="1:7" ht="12.75">
      <c r="A14" s="5" t="s">
        <v>29</v>
      </c>
      <c r="B14" s="1">
        <v>16</v>
      </c>
      <c r="C14" s="5" t="s">
        <v>30</v>
      </c>
      <c r="E14" s="16" t="s">
        <v>31</v>
      </c>
      <c r="F14" s="8">
        <f>F12-(B8-B9)</f>
        <v>-4.37912818386186</v>
      </c>
      <c r="G14" s="13" t="s">
        <v>32</v>
      </c>
    </row>
    <row r="15" spans="5:7" ht="12.75">
      <c r="E15" s="16" t="s">
        <v>33</v>
      </c>
      <c r="F15" s="8">
        <f>F11-F8*B12</f>
        <v>5.480842750018701</v>
      </c>
      <c r="G15" s="13" t="s">
        <v>23</v>
      </c>
    </row>
    <row r="16" ht="12.75">
      <c r="A16"/>
    </row>
    <row r="17" ht="12.75">
      <c r="A17" s="5" t="s">
        <v>34</v>
      </c>
    </row>
    <row r="18" spans="1:2" ht="12.75" hidden="1">
      <c r="A18" s="5" t="s">
        <v>35</v>
      </c>
      <c r="B18" s="6">
        <f>0.25*(3+2*F10+F10^2)/(1+F10+F10^2)</f>
        <v>0.6124883068288121</v>
      </c>
    </row>
    <row r="19" spans="1:2" ht="12.75" hidden="1">
      <c r="A19" s="5" t="s">
        <v>36</v>
      </c>
      <c r="B19" s="6">
        <f>1-B18</f>
        <v>0.38751169317118794</v>
      </c>
    </row>
    <row r="20" spans="1:2" ht="12.75" hidden="1">
      <c r="A20" s="5" t="s">
        <v>37</v>
      </c>
      <c r="B20" s="2">
        <f>(B21-B22)+B23</f>
        <v>7.778914188817876</v>
      </c>
    </row>
    <row r="21" spans="1:2" ht="12.75" hidden="1">
      <c r="A21" s="2" t="s">
        <v>38</v>
      </c>
      <c r="B21" s="2">
        <f>B24*0.25</f>
        <v>3.125</v>
      </c>
    </row>
    <row r="22" spans="1:2" ht="12.75" hidden="1">
      <c r="A22" s="2" t="s">
        <v>39</v>
      </c>
      <c r="B22" s="2">
        <f>B25*0.25</f>
        <v>1.5</v>
      </c>
    </row>
    <row r="23" spans="1:2" ht="12.75" hidden="1">
      <c r="A23" s="2" t="s">
        <v>40</v>
      </c>
      <c r="B23" s="2">
        <f>TAN(B7*3.1415927/180)*B26</f>
        <v>6.153914188817876</v>
      </c>
    </row>
    <row r="24" spans="1:2" ht="12.75" hidden="1">
      <c r="A24" s="2" t="s">
        <v>41</v>
      </c>
      <c r="B24" s="2">
        <f>B5</f>
        <v>12.5</v>
      </c>
    </row>
    <row r="25" spans="1:6" ht="12.75" hidden="1">
      <c r="A25" s="2" t="s">
        <v>42</v>
      </c>
      <c r="B25" s="2">
        <f>B6</f>
        <v>6</v>
      </c>
      <c r="E25" s="5" t="s">
        <v>43</v>
      </c>
      <c r="F25" s="5">
        <f>(B14*386.4)/(0.5*0.0000443*B13^2*F6*309.76*16)</f>
        <v>0.28650841654064696</v>
      </c>
    </row>
    <row r="26" spans="1:2" ht="12" customHeight="1" hidden="1">
      <c r="A26" s="2" t="s">
        <v>44</v>
      </c>
      <c r="B26" s="2">
        <f>B4/2</f>
        <v>17</v>
      </c>
    </row>
    <row r="27" ht="12.75">
      <c r="A27" s="2" t="s">
        <v>45</v>
      </c>
    </row>
    <row r="28" ht="12.75">
      <c r="A28" s="1" t="s">
        <v>47</v>
      </c>
    </row>
    <row r="30" ht="12.75">
      <c r="A30" s="5" t="s">
        <v>48</v>
      </c>
    </row>
    <row r="31" ht="12.75">
      <c r="A31" s="5" t="s">
        <v>46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Reed</dc:creator>
  <cp:keywords/>
  <dc:description/>
  <cp:lastModifiedBy>Rich Harazin</cp:lastModifiedBy>
  <cp:lastPrinted>2001-07-31T22:08:28Z</cp:lastPrinted>
  <dcterms:created xsi:type="dcterms:W3CDTF">2000-04-26T15:49:08Z</dcterms:created>
  <cp:category/>
  <cp:version/>
  <cp:contentType/>
  <cp:contentStatus/>
</cp:coreProperties>
</file>